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80" windowHeight="9345" activeTab="0"/>
  </bookViews>
  <sheets>
    <sheet name="Scour" sheetId="1" r:id="rId1"/>
    <sheet name="Images" sheetId="2" r:id="rId2"/>
    <sheet name="soil" sheetId="3" r:id="rId3"/>
  </sheets>
  <definedNames/>
  <calcPr fullCalcOnLoad="1"/>
</workbook>
</file>

<file path=xl/sharedStrings.xml><?xml version="1.0" encoding="utf-8"?>
<sst xmlns="http://schemas.openxmlformats.org/spreadsheetml/2006/main" count="73" uniqueCount="61">
  <si>
    <t>Average depth in the upstream main channel, m (ft)</t>
  </si>
  <si>
    <t>Existing depth in the contracted section, m (ft)</t>
  </si>
  <si>
    <t>Flow in the upstream channel transporting sediment, m3/s (ft3/s)</t>
  </si>
  <si>
    <t>Flow in the contracted channel, m3/s (ft3/s)</t>
  </si>
  <si>
    <t>Bottom width of the upstream main channel that is transporting bed material, m (ft)</t>
  </si>
  <si>
    <t>Bottom width of the main channel in the contracted section less pier width(s), m (ft)</t>
  </si>
  <si>
    <t>Acceleration of gravity (9.81 m/s2) (32.2 ft/s2)</t>
  </si>
  <si>
    <t>Slope of energy grade line of main channel, m/m (ft/ft)</t>
  </si>
  <si>
    <t>Input K1 directly (Input zero if K1 is to be calculated from the information shown above)</t>
  </si>
  <si>
    <t>Discharge through the bridge or on the set-back overbank area at the bridge associated with the width W, m3/s (ft3/s)</t>
  </si>
  <si>
    <t>Bottom width of the contracted section less pier width(s), m (ft)</t>
  </si>
  <si>
    <t>Coefficient - 0.025 SI units, 0.0077 English units</t>
  </si>
  <si>
    <t>Median diameter of bed materials, m (ft)</t>
  </si>
  <si>
    <t>g</t>
  </si>
  <si>
    <t>w</t>
  </si>
  <si>
    <t>Q</t>
  </si>
  <si>
    <t>W</t>
  </si>
  <si>
    <t>Input</t>
  </si>
  <si>
    <t xml:space="preserve">Fall velocity of bed material based on the D50, m/s For fall velocity in english units (ft/s) multiply value from chart (m/s) by 3.28 </t>
  </si>
  <si>
    <t>Live-Bed</t>
  </si>
  <si>
    <t>Clear-Water</t>
  </si>
  <si>
    <t>Contraction Scour</t>
  </si>
  <si>
    <t>Result</t>
  </si>
  <si>
    <t>Average depth in the contracted section, m (ft)</t>
  </si>
  <si>
    <t>Average contraction scour depth, m (ft)</t>
  </si>
  <si>
    <r>
      <t>Y</t>
    </r>
    <r>
      <rPr>
        <b/>
        <vertAlign val="subscript"/>
        <sz val="10"/>
        <color indexed="10"/>
        <rFont val="Arial"/>
        <family val="2"/>
      </rPr>
      <t>s</t>
    </r>
    <r>
      <rPr>
        <b/>
        <sz val="10"/>
        <color indexed="10"/>
        <rFont val="Arial"/>
        <family val="2"/>
      </rPr>
      <t xml:space="preserve"> = Y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-Y</t>
    </r>
    <r>
      <rPr>
        <b/>
        <vertAlign val="subscript"/>
        <sz val="10"/>
        <color indexed="10"/>
        <rFont val="Arial"/>
        <family val="2"/>
      </rPr>
      <t>o</t>
    </r>
  </si>
  <si>
    <t>Critical Velocity m/s (ft/s)</t>
  </si>
  <si>
    <t>Diameter of the smallest non-transportable particle in the bed material (typ. 1.25*D50) in the contracted section, m (ft)</t>
  </si>
  <si>
    <t>Value used.</t>
  </si>
  <si>
    <t>V*</t>
  </si>
  <si>
    <t>Calculated from information above</t>
  </si>
  <si>
    <t>Calculated value</t>
  </si>
  <si>
    <t>Calculated shear velocity in upstream section, m/s (ft/s)</t>
  </si>
  <si>
    <t>Coefficient - 6.19 SI units, 11.17 English units</t>
  </si>
  <si>
    <r>
      <t>Y</t>
    </r>
    <r>
      <rPr>
        <b/>
        <vertAlign val="subscript"/>
        <sz val="10"/>
        <rFont val="Arial"/>
        <family val="2"/>
      </rPr>
      <t>1</t>
    </r>
  </si>
  <si>
    <r>
      <t>Q</t>
    </r>
    <r>
      <rPr>
        <b/>
        <vertAlign val="subscript"/>
        <sz val="10"/>
        <rFont val="Arial"/>
        <family val="2"/>
      </rPr>
      <t>1</t>
    </r>
  </si>
  <si>
    <r>
      <t>Q</t>
    </r>
    <r>
      <rPr>
        <b/>
        <vertAlign val="subscript"/>
        <sz val="10"/>
        <rFont val="Arial"/>
        <family val="2"/>
      </rPr>
      <t>2</t>
    </r>
  </si>
  <si>
    <r>
      <t>W</t>
    </r>
    <r>
      <rPr>
        <b/>
        <vertAlign val="subscript"/>
        <sz val="10"/>
        <rFont val="Arial"/>
        <family val="2"/>
      </rPr>
      <t>1</t>
    </r>
  </si>
  <si>
    <r>
      <t>W</t>
    </r>
    <r>
      <rPr>
        <b/>
        <vertAlign val="subscript"/>
        <sz val="10"/>
        <rFont val="Arial"/>
        <family val="2"/>
      </rPr>
      <t>2</t>
    </r>
  </si>
  <si>
    <r>
      <t>S</t>
    </r>
    <r>
      <rPr>
        <b/>
        <vertAlign val="subscript"/>
        <sz val="10"/>
        <rFont val="Arial"/>
        <family val="2"/>
      </rPr>
      <t>1</t>
    </r>
  </si>
  <si>
    <r>
      <t>K</t>
    </r>
    <r>
      <rPr>
        <b/>
        <vertAlign val="subscript"/>
        <sz val="10"/>
        <rFont val="Arial"/>
        <family val="2"/>
      </rPr>
      <t xml:space="preserve">1 </t>
    </r>
  </si>
  <si>
    <r>
      <t>K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0"/>
      </rPr>
      <t>input</t>
    </r>
  </si>
  <si>
    <r>
      <t>K</t>
    </r>
    <r>
      <rPr>
        <b/>
        <vertAlign val="subscript"/>
        <sz val="10"/>
        <rFont val="Arial"/>
        <family val="2"/>
      </rPr>
      <t>u</t>
    </r>
  </si>
  <si>
    <r>
      <t>D</t>
    </r>
    <r>
      <rPr>
        <b/>
        <vertAlign val="subscript"/>
        <sz val="10"/>
        <rFont val="Arial"/>
        <family val="2"/>
      </rPr>
      <t>50</t>
    </r>
  </si>
  <si>
    <r>
      <t>1.25*D</t>
    </r>
    <r>
      <rPr>
        <b/>
        <vertAlign val="subscript"/>
        <sz val="10"/>
        <rFont val="Arial"/>
        <family val="2"/>
      </rPr>
      <t>50</t>
    </r>
  </si>
  <si>
    <r>
      <t>D</t>
    </r>
    <r>
      <rPr>
        <b/>
        <vertAlign val="subscript"/>
        <sz val="10"/>
        <rFont val="Arial"/>
        <family val="2"/>
      </rPr>
      <t>m</t>
    </r>
  </si>
  <si>
    <r>
      <t>Y</t>
    </r>
    <r>
      <rPr>
        <b/>
        <vertAlign val="subscript"/>
        <sz val="10"/>
        <rFont val="Arial"/>
        <family val="2"/>
      </rPr>
      <t>2</t>
    </r>
  </si>
  <si>
    <r>
      <t>Y</t>
    </r>
    <r>
      <rPr>
        <b/>
        <vertAlign val="subscript"/>
        <sz val="10"/>
        <color indexed="8"/>
        <rFont val="Arial"/>
        <family val="2"/>
      </rPr>
      <t>2</t>
    </r>
  </si>
  <si>
    <t>NieKo Design - HEC 18 Fourth Edition</t>
  </si>
  <si>
    <t>www.NieKo.com</t>
  </si>
  <si>
    <r>
      <t>V</t>
    </r>
    <r>
      <rPr>
        <b/>
        <vertAlign val="subscript"/>
        <sz val="10"/>
        <rFont val="Arial"/>
        <family val="2"/>
      </rPr>
      <t>c</t>
    </r>
  </si>
  <si>
    <r>
      <t>Y</t>
    </r>
    <r>
      <rPr>
        <b/>
        <vertAlign val="subscript"/>
        <sz val="10"/>
        <color indexed="8"/>
        <rFont val="Arial"/>
        <family val="2"/>
      </rPr>
      <t>1</t>
    </r>
  </si>
  <si>
    <r>
      <t>D</t>
    </r>
    <r>
      <rPr>
        <b/>
        <vertAlign val="subscript"/>
        <sz val="10"/>
        <color indexed="8"/>
        <rFont val="Arial"/>
        <family val="2"/>
      </rPr>
      <t>50</t>
    </r>
  </si>
  <si>
    <r>
      <t>K</t>
    </r>
    <r>
      <rPr>
        <b/>
        <vertAlign val="subscript"/>
        <sz val="10"/>
        <color indexed="8"/>
        <rFont val="Arial"/>
        <family val="2"/>
      </rPr>
      <t>u</t>
    </r>
  </si>
  <si>
    <r>
      <t>V</t>
    </r>
    <r>
      <rPr>
        <vertAlign val="subscript"/>
        <sz val="10"/>
        <rFont val="Arial"/>
        <family val="2"/>
      </rPr>
      <t>avg</t>
    </r>
  </si>
  <si>
    <r>
      <t>Y</t>
    </r>
    <r>
      <rPr>
        <b/>
        <vertAlign val="subscript"/>
        <sz val="10"/>
        <rFont val="Arial"/>
        <family val="2"/>
      </rPr>
      <t>o</t>
    </r>
  </si>
  <si>
    <t>Existing depth in the contracted (Bridge) section, m (ft)</t>
  </si>
  <si>
    <r>
      <t xml:space="preserve">Average Velocity m/s (ft/s) - </t>
    </r>
    <r>
      <rPr>
        <b/>
        <sz val="10"/>
        <rFont val="Arial"/>
        <family val="2"/>
      </rPr>
      <t>Live Bed</t>
    </r>
    <r>
      <rPr>
        <sz val="10"/>
        <rFont val="Arial"/>
        <family val="0"/>
      </rPr>
      <t xml:space="preserve"> Upstream -Calculated</t>
    </r>
  </si>
  <si>
    <r>
      <t>Average Velocity m/s (ft/s) -</t>
    </r>
    <r>
      <rPr>
        <b/>
        <sz val="10"/>
        <rFont val="Arial"/>
        <family val="2"/>
      </rPr>
      <t>Clear water</t>
    </r>
    <r>
      <rPr>
        <sz val="10"/>
        <rFont val="Arial"/>
        <family val="0"/>
      </rPr>
      <t xml:space="preserve"> contracted section - Calculated</t>
    </r>
  </si>
  <si>
    <t>Controls</t>
  </si>
  <si>
    <t>Critical Velocity- approx. calculation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</si>
</sst>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</numFmts>
  <fonts count="13">
    <font>
      <sz val="10"/>
      <name val="Arial"/>
      <family val="0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b/>
      <sz val="10"/>
      <name val="Arial"/>
      <family val="0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9" fillId="0" borderId="0" xfId="20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166" fontId="0" fillId="0" borderId="5" xfId="0" applyNumberForma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 quotePrefix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66" fontId="0" fillId="4" borderId="5" xfId="0" applyNumberFormat="1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 horizontal="center" vertical="center" wrapText="1"/>
      <protection/>
    </xf>
    <xf numFmtId="0" fontId="0" fillId="4" borderId="5" xfId="0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0" fillId="4" borderId="5" xfId="0" applyNumberForma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7" fontId="0" fillId="4" borderId="5" xfId="0" applyNumberForma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142875</xdr:rowOff>
    </xdr:from>
    <xdr:to>
      <xdr:col>7</xdr:col>
      <xdr:colOff>200025</xdr:colOff>
      <xdr:row>10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04800"/>
          <a:ext cx="4333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</xdr:row>
      <xdr:rowOff>114300</xdr:rowOff>
    </xdr:from>
    <xdr:to>
      <xdr:col>13</xdr:col>
      <xdr:colOff>152400</xdr:colOff>
      <xdr:row>25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76225"/>
          <a:ext cx="3448050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11</xdr:row>
      <xdr:rowOff>9525</xdr:rowOff>
    </xdr:from>
    <xdr:to>
      <xdr:col>7</xdr:col>
      <xdr:colOff>219075</xdr:colOff>
      <xdr:row>28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1790700"/>
          <a:ext cx="435292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</xdr:row>
      <xdr:rowOff>9525</xdr:rowOff>
    </xdr:from>
    <xdr:to>
      <xdr:col>8</xdr:col>
      <xdr:colOff>342900</xdr:colOff>
      <xdr:row>28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95300"/>
          <a:ext cx="500062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ieko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F41" sqref="F41"/>
    </sheetView>
  </sheetViews>
  <sheetFormatPr defaultColWidth="9.140625" defaultRowHeight="12.75"/>
  <cols>
    <col min="1" max="1" width="1.1484375" style="2" customWidth="1"/>
    <col min="2" max="2" width="8.28125" style="1" customWidth="1"/>
    <col min="3" max="3" width="10.28125" style="1" customWidth="1"/>
    <col min="4" max="4" width="47.421875" style="2" customWidth="1"/>
    <col min="5" max="5" width="0.5625" style="2" customWidth="1"/>
    <col min="6" max="6" width="8.8515625" style="1" customWidth="1"/>
    <col min="7" max="7" width="11.7109375" style="1" customWidth="1"/>
    <col min="8" max="8" width="40.8515625" style="2" customWidth="1"/>
    <col min="9" max="16384" width="9.140625" style="2" customWidth="1"/>
  </cols>
  <sheetData>
    <row r="1" spans="2:8" ht="12.75">
      <c r="B1" s="11"/>
      <c r="C1" s="11"/>
      <c r="D1" s="12" t="s">
        <v>48</v>
      </c>
      <c r="E1" s="13"/>
      <c r="F1" s="11"/>
      <c r="G1" s="11"/>
      <c r="H1" s="14" t="s">
        <v>49</v>
      </c>
    </row>
    <row r="2" spans="1:8" ht="25.5">
      <c r="A2" s="3"/>
      <c r="B2" s="36" t="s">
        <v>17</v>
      </c>
      <c r="C2" s="16" t="s">
        <v>19</v>
      </c>
      <c r="D2" s="17" t="s">
        <v>21</v>
      </c>
      <c r="E2" s="13"/>
      <c r="F2" s="36" t="s">
        <v>17</v>
      </c>
      <c r="G2" s="16" t="s">
        <v>20</v>
      </c>
      <c r="H2" s="17" t="s">
        <v>21</v>
      </c>
    </row>
    <row r="3" spans="2:8" ht="22.5" customHeight="1">
      <c r="B3" s="11">
        <v>10</v>
      </c>
      <c r="C3" s="18" t="s">
        <v>34</v>
      </c>
      <c r="D3" s="19" t="s">
        <v>0</v>
      </c>
      <c r="E3" s="13"/>
      <c r="F3" s="11"/>
      <c r="G3" s="11"/>
      <c r="H3" s="19"/>
    </row>
    <row r="4" spans="2:8" ht="25.5">
      <c r="B4" s="11">
        <v>10</v>
      </c>
      <c r="C4" s="18" t="s">
        <v>55</v>
      </c>
      <c r="D4" s="19" t="s">
        <v>56</v>
      </c>
      <c r="E4" s="13"/>
      <c r="F4" s="11">
        <v>10</v>
      </c>
      <c r="G4" s="18" t="s">
        <v>55</v>
      </c>
      <c r="H4" s="21" t="s">
        <v>1</v>
      </c>
    </row>
    <row r="5" spans="2:8" ht="38.25">
      <c r="B5" s="11">
        <v>6000</v>
      </c>
      <c r="C5" s="18" t="s">
        <v>35</v>
      </c>
      <c r="D5" s="19" t="s">
        <v>2</v>
      </c>
      <c r="E5" s="13"/>
      <c r="F5" s="11">
        <v>6000</v>
      </c>
      <c r="G5" s="20" t="s">
        <v>15</v>
      </c>
      <c r="H5" s="19" t="s">
        <v>9</v>
      </c>
    </row>
    <row r="6" spans="2:8" ht="25.5">
      <c r="B6" s="11">
        <v>6000</v>
      </c>
      <c r="C6" s="18" t="s">
        <v>36</v>
      </c>
      <c r="D6" s="19" t="s">
        <v>3</v>
      </c>
      <c r="E6" s="13"/>
      <c r="F6" s="11">
        <v>117.5</v>
      </c>
      <c r="G6" s="20" t="s">
        <v>16</v>
      </c>
      <c r="H6" s="19" t="s">
        <v>10</v>
      </c>
    </row>
    <row r="7" spans="2:8" ht="25.5">
      <c r="B7" s="11">
        <v>120</v>
      </c>
      <c r="C7" s="18" t="s">
        <v>37</v>
      </c>
      <c r="D7" s="19" t="s">
        <v>4</v>
      </c>
      <c r="E7" s="13"/>
      <c r="F7" s="11">
        <v>0.0077</v>
      </c>
      <c r="G7" s="20" t="s">
        <v>42</v>
      </c>
      <c r="H7" s="19" t="s">
        <v>11</v>
      </c>
    </row>
    <row r="8" spans="2:8" ht="25.5">
      <c r="B8" s="11">
        <v>117.5</v>
      </c>
      <c r="C8" s="18" t="s">
        <v>38</v>
      </c>
      <c r="D8" s="19" t="s">
        <v>5</v>
      </c>
      <c r="E8" s="13"/>
      <c r="F8" s="11">
        <v>0.013</v>
      </c>
      <c r="G8" s="20" t="s">
        <v>43</v>
      </c>
      <c r="H8" s="19" t="s">
        <v>12</v>
      </c>
    </row>
    <row r="9" spans="2:8" ht="14.25">
      <c r="B9" s="11">
        <v>32.2</v>
      </c>
      <c r="C9" s="18" t="s">
        <v>13</v>
      </c>
      <c r="D9" s="19" t="s">
        <v>6</v>
      </c>
      <c r="E9" s="13"/>
      <c r="F9" s="43">
        <f>F8*1.25</f>
        <v>0.01625</v>
      </c>
      <c r="G9" s="22" t="s">
        <v>44</v>
      </c>
      <c r="H9" s="19" t="s">
        <v>31</v>
      </c>
    </row>
    <row r="10" spans="2:8" ht="14.25">
      <c r="B10" s="11">
        <v>0.0001</v>
      </c>
      <c r="C10" s="18" t="s">
        <v>39</v>
      </c>
      <c r="D10" s="19" t="s">
        <v>7</v>
      </c>
      <c r="E10" s="13"/>
      <c r="F10" s="11"/>
      <c r="G10" s="23"/>
      <c r="H10" s="19"/>
    </row>
    <row r="11" spans="2:8" ht="42" customHeight="1">
      <c r="B11" s="11">
        <v>0.656</v>
      </c>
      <c r="C11" s="24" t="s">
        <v>14</v>
      </c>
      <c r="D11" s="19" t="s">
        <v>18</v>
      </c>
      <c r="E11" s="13"/>
      <c r="F11" s="11">
        <v>0.01625</v>
      </c>
      <c r="G11" s="20" t="s">
        <v>45</v>
      </c>
      <c r="H11" s="19" t="s">
        <v>27</v>
      </c>
    </row>
    <row r="12" spans="2:8" ht="12.75">
      <c r="B12" s="32">
        <f>(B9*B3*B10)^0.5</f>
        <v>0.17944358444926362</v>
      </c>
      <c r="C12" s="25" t="s">
        <v>29</v>
      </c>
      <c r="D12" s="21" t="s">
        <v>32</v>
      </c>
      <c r="E12" s="13"/>
      <c r="F12" s="11"/>
      <c r="G12" s="23"/>
      <c r="H12" s="19"/>
    </row>
    <row r="13" spans="1:8" ht="14.25">
      <c r="A13" s="6"/>
      <c r="B13" s="33">
        <f>IF(B12/B11&lt;0.5,0.59,IF(B12/B11&gt;2,0.69,0.64))</f>
        <v>0.59</v>
      </c>
      <c r="C13" s="25" t="s">
        <v>40</v>
      </c>
      <c r="D13" s="19" t="s">
        <v>30</v>
      </c>
      <c r="E13" s="13"/>
      <c r="F13" s="41"/>
      <c r="G13" s="42"/>
      <c r="H13" s="19"/>
    </row>
    <row r="14" spans="2:8" ht="25.5">
      <c r="B14" s="11">
        <v>0.64</v>
      </c>
      <c r="C14" s="18" t="s">
        <v>41</v>
      </c>
      <c r="D14" s="19" t="s">
        <v>8</v>
      </c>
      <c r="E14" s="13"/>
      <c r="F14" s="11"/>
      <c r="G14" s="11"/>
      <c r="H14" s="19"/>
    </row>
    <row r="15" spans="2:8" ht="14.25">
      <c r="B15" s="34">
        <f>IF(B14&gt;0,B14,B13)</f>
        <v>0.64</v>
      </c>
      <c r="C15" s="25" t="s">
        <v>40</v>
      </c>
      <c r="D15" s="19" t="s">
        <v>28</v>
      </c>
      <c r="E15" s="13"/>
      <c r="F15" s="11"/>
      <c r="G15" s="11"/>
      <c r="H15" s="19"/>
    </row>
    <row r="16" spans="2:8" ht="20.25" customHeight="1">
      <c r="B16" s="11"/>
      <c r="C16" s="11"/>
      <c r="D16" s="19"/>
      <c r="E16" s="13"/>
      <c r="F16" s="11"/>
      <c r="G16" s="11"/>
      <c r="H16" s="19"/>
    </row>
    <row r="17" spans="2:8" ht="21" customHeight="1">
      <c r="B17" s="35" t="s">
        <v>22</v>
      </c>
      <c r="C17" s="15"/>
      <c r="D17" s="26"/>
      <c r="E17" s="13"/>
      <c r="F17" s="35" t="s">
        <v>22</v>
      </c>
      <c r="G17" s="15"/>
      <c r="H17" s="26"/>
    </row>
    <row r="18" spans="2:8" ht="14.25">
      <c r="B18" s="27">
        <f>(B6/B5)^(6/7)*(B7/B8)^B15*B3</f>
        <v>10.135653677668039</v>
      </c>
      <c r="C18" s="23" t="s">
        <v>46</v>
      </c>
      <c r="D18" s="19" t="s">
        <v>23</v>
      </c>
      <c r="E18" s="13"/>
      <c r="F18" s="27">
        <f>((F7*F5^2)/(F11^(2/3)*F6^2))^(3/7)</f>
        <v>11.735247397665313</v>
      </c>
      <c r="G18" s="28" t="s">
        <v>47</v>
      </c>
      <c r="H18" s="19" t="s">
        <v>23</v>
      </c>
    </row>
    <row r="19" spans="2:8" ht="22.5" customHeight="1" thickBot="1">
      <c r="B19" s="40">
        <f>B18-B4</f>
        <v>0.1356536776680386</v>
      </c>
      <c r="C19" s="29" t="s">
        <v>25</v>
      </c>
      <c r="D19" s="19" t="s">
        <v>24</v>
      </c>
      <c r="E19" s="13"/>
      <c r="F19" s="40">
        <f>F18-F4</f>
        <v>1.7352473976653133</v>
      </c>
      <c r="G19" s="29" t="s">
        <v>25</v>
      </c>
      <c r="H19" s="19" t="s">
        <v>24</v>
      </c>
    </row>
    <row r="20" spans="2:8" ht="16.5" customHeight="1" thickTop="1">
      <c r="B20" s="11"/>
      <c r="C20" s="11"/>
      <c r="D20" s="19"/>
      <c r="E20" s="13"/>
      <c r="F20" s="11"/>
      <c r="G20" s="11"/>
      <c r="H20" s="19"/>
    </row>
    <row r="21" spans="2:8" ht="12.75">
      <c r="B21" s="15"/>
      <c r="C21" s="30" t="s">
        <v>60</v>
      </c>
      <c r="D21" s="31"/>
      <c r="E21" s="13"/>
      <c r="F21" s="11"/>
      <c r="G21" s="11"/>
      <c r="H21" s="19"/>
    </row>
    <row r="22" ht="12.75">
      <c r="E22" s="5"/>
    </row>
    <row r="23" spans="2:5" ht="14.25">
      <c r="B23" s="11">
        <v>8</v>
      </c>
      <c r="C23" s="7" t="s">
        <v>51</v>
      </c>
      <c r="D23" s="2" t="s">
        <v>0</v>
      </c>
      <c r="E23" s="5"/>
    </row>
    <row r="24" spans="2:5" ht="14.25">
      <c r="B24" s="11">
        <v>0.013</v>
      </c>
      <c r="C24" s="7" t="s">
        <v>52</v>
      </c>
      <c r="D24" s="2" t="s">
        <v>12</v>
      </c>
      <c r="E24" s="5"/>
    </row>
    <row r="25" spans="2:5" ht="14.25">
      <c r="B25" s="11">
        <v>11.17</v>
      </c>
      <c r="C25" s="7" t="s">
        <v>53</v>
      </c>
      <c r="D25" s="2" t="s">
        <v>33</v>
      </c>
      <c r="E25" s="5"/>
    </row>
    <row r="26" ht="12.75">
      <c r="E26" s="5"/>
    </row>
    <row r="27" ht="12.75">
      <c r="E27" s="5"/>
    </row>
    <row r="28" spans="2:5" ht="12.75">
      <c r="B28" s="4" t="s">
        <v>22</v>
      </c>
      <c r="C28" s="4"/>
      <c r="D28" s="3"/>
      <c r="E28" s="5"/>
    </row>
    <row r="29" spans="2:5" ht="12.75">
      <c r="B29" s="2"/>
      <c r="C29" s="2"/>
      <c r="E29" s="5"/>
    </row>
    <row r="30" spans="2:5" ht="15" thickBot="1">
      <c r="B30" s="10">
        <f>B25*B23^(1/6)*B24^(1/3)</f>
        <v>3.714348265444202</v>
      </c>
      <c r="C30" s="9" t="s">
        <v>50</v>
      </c>
      <c r="D30" s="8" t="s">
        <v>26</v>
      </c>
      <c r="E30" s="5"/>
    </row>
    <row r="31" ht="13.5" thickTop="1">
      <c r="E31" s="6"/>
    </row>
    <row r="33" spans="2:8" ht="25.5">
      <c r="B33" s="37">
        <f>B5/(B3*B7)</f>
        <v>5</v>
      </c>
      <c r="C33" s="38" t="s">
        <v>54</v>
      </c>
      <c r="D33" s="6" t="s">
        <v>57</v>
      </c>
      <c r="G33" s="1" t="s">
        <v>59</v>
      </c>
      <c r="H33" s="39" t="str">
        <f>IF(B33&gt;B30,"Live Bed","Clear Water")</f>
        <v>Live Bed</v>
      </c>
    </row>
    <row r="34" spans="2:4" ht="25.5">
      <c r="B34" s="37">
        <f>F5/(F4*F6)</f>
        <v>5.1063829787234045</v>
      </c>
      <c r="C34" s="38" t="s">
        <v>54</v>
      </c>
      <c r="D34" s="6" t="s">
        <v>58</v>
      </c>
    </row>
  </sheetData>
  <hyperlinks>
    <hyperlink ref="H1" r:id="rId1" display="www.NieKo.com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K31" sqref="K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6" sqref="J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Nielsen</dc:creator>
  <cp:keywords/>
  <dc:description/>
  <cp:lastModifiedBy>snielse</cp:lastModifiedBy>
  <dcterms:created xsi:type="dcterms:W3CDTF">2004-11-23T23:23:14Z</dcterms:created>
  <dcterms:modified xsi:type="dcterms:W3CDTF">2007-03-16T11:54:32Z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